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tamaksu\"/>
    </mc:Choice>
  </mc:AlternateContent>
  <bookViews>
    <workbookView xWindow="5580" yWindow="0" windowWidth="26016" windowHeight="14688"/>
  </bookViews>
  <sheets>
    <sheet name="Taulukko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4" l="1"/>
  <c r="G50" i="4" l="1"/>
  <c r="G49" i="4"/>
  <c r="G108" i="4" l="1"/>
  <c r="G107" i="4"/>
  <c r="G106" i="4"/>
  <c r="G102" i="4"/>
  <c r="G101" i="4"/>
  <c r="G100" i="4"/>
  <c r="G99" i="4"/>
  <c r="G98" i="4"/>
  <c r="G97" i="4"/>
  <c r="G96" i="4"/>
  <c r="G94" i="4"/>
  <c r="G93" i="4"/>
  <c r="G92" i="4"/>
  <c r="G90" i="4"/>
  <c r="G89" i="4"/>
  <c r="G88" i="4"/>
  <c r="G87" i="4"/>
  <c r="G86" i="4"/>
  <c r="G82" i="4"/>
  <c r="G81" i="4"/>
  <c r="G80" i="4"/>
  <c r="G79" i="4"/>
  <c r="G76" i="4"/>
  <c r="G75" i="4"/>
  <c r="G72" i="4"/>
  <c r="G71" i="4"/>
  <c r="G70" i="4"/>
  <c r="G69" i="4"/>
  <c r="G68" i="4"/>
  <c r="G67" i="4"/>
  <c r="G66" i="4"/>
  <c r="G61" i="4"/>
  <c r="G60" i="4"/>
  <c r="G57" i="4"/>
  <c r="G56" i="4"/>
  <c r="G55" i="4"/>
  <c r="G44" i="4"/>
  <c r="G43" i="4"/>
  <c r="G42" i="4"/>
  <c r="G39" i="4"/>
  <c r="G38" i="4"/>
  <c r="G33" i="4"/>
  <c r="G32" i="4"/>
  <c r="G31" i="4"/>
  <c r="G30" i="4"/>
  <c r="G29" i="4"/>
  <c r="G24" i="4"/>
  <c r="G23" i="4"/>
  <c r="G22" i="4"/>
  <c r="G21" i="4"/>
  <c r="G17" i="4"/>
  <c r="G16" i="4"/>
  <c r="G14" i="4"/>
  <c r="G13" i="4"/>
  <c r="G12" i="4"/>
  <c r="G11" i="4"/>
  <c r="G9" i="4"/>
  <c r="G8" i="4"/>
  <c r="G7" i="4"/>
  <c r="G6" i="4"/>
  <c r="G10" i="4" l="1"/>
  <c r="G19" i="4"/>
  <c r="G25" i="4"/>
  <c r="G35" i="4"/>
  <c r="G40" i="4"/>
  <c r="G41" i="4"/>
  <c r="G47" i="4"/>
  <c r="G52" i="4"/>
  <c r="G54" i="4"/>
  <c r="G62" i="4"/>
  <c r="G63" i="4"/>
  <c r="G74" i="4"/>
  <c r="G83" i="4"/>
  <c r="G95" i="4"/>
  <c r="G103" i="4"/>
  <c r="G109" i="4"/>
  <c r="G111" i="4"/>
  <c r="G112" i="4"/>
  <c r="G110" i="4"/>
  <c r="G105" i="4"/>
  <c r="G104" i="4"/>
  <c r="G91" i="4"/>
  <c r="G85" i="4"/>
  <c r="G84" i="4"/>
  <c r="G78" i="4"/>
  <c r="G77" i="4"/>
  <c r="G73" i="4"/>
  <c r="G65" i="4"/>
  <c r="G64" i="4"/>
  <c r="G59" i="4"/>
  <c r="G58" i="4"/>
  <c r="G53" i="4"/>
  <c r="G51" i="4"/>
  <c r="G48" i="4"/>
  <c r="G46" i="4"/>
  <c r="G45" i="4"/>
  <c r="G37" i="4"/>
  <c r="G36" i="4"/>
  <c r="G34" i="4"/>
  <c r="G28" i="4"/>
  <c r="G27" i="4"/>
  <c r="G26" i="4"/>
  <c r="G20" i="4"/>
  <c r="G18" i="4"/>
  <c r="G15" i="4"/>
  <c r="G5" i="4"/>
  <c r="G113" i="4" l="1"/>
</calcChain>
</file>

<file path=xl/sharedStrings.xml><?xml version="1.0" encoding="utf-8"?>
<sst xmlns="http://schemas.openxmlformats.org/spreadsheetml/2006/main" count="189" uniqueCount="188">
  <si>
    <t>Tilirataosa</t>
  </si>
  <si>
    <t>Helsinki - Pasila</t>
  </si>
  <si>
    <t>Helsinki-Pasila</t>
  </si>
  <si>
    <t>Pasila - Riihimäki</t>
  </si>
  <si>
    <t>Pasila-Hiekkaharju</t>
  </si>
  <si>
    <t>Hiekkaharju-Kerava</t>
  </si>
  <si>
    <t>Kerava-Hyvinkää</t>
  </si>
  <si>
    <t>Hyvinkää-Riihimäki</t>
  </si>
  <si>
    <t>Riihimäki - Lahti</t>
  </si>
  <si>
    <t>Riihimäki-Lahti</t>
  </si>
  <si>
    <t>Pasila - Kirkkonummi</t>
  </si>
  <si>
    <t>Pasila-Huopalahti</t>
  </si>
  <si>
    <t>Huopalahti-Leppävaara</t>
  </si>
  <si>
    <t>Leppävaara-Kauklahti</t>
  </si>
  <si>
    <t>Kauklahti-Kirkkonummi</t>
  </si>
  <si>
    <t>Huopalahti - Vantaankoski</t>
  </si>
  <si>
    <t>Huopalahti-Vantaankoski</t>
  </si>
  <si>
    <t>Kerava - Sköldvik (ml. Olli - Porvoo)</t>
  </si>
  <si>
    <t>Kerava-Olli</t>
  </si>
  <si>
    <t>Olli-Sköldvik</t>
  </si>
  <si>
    <t>Kytömaa - Hakosilta</t>
  </si>
  <si>
    <t>Kerava-Lahti</t>
  </si>
  <si>
    <t>Vuosaari - Kerava</t>
  </si>
  <si>
    <t>Vuosaari-Kerava</t>
  </si>
  <si>
    <t>Vantaankoski - Tikkurila</t>
  </si>
  <si>
    <t>Vantaankoski-Hiekkaharju</t>
  </si>
  <si>
    <t>Kirkkonummi - Turku</t>
  </si>
  <si>
    <t>Kirkkonummi-Karjaa</t>
  </si>
  <si>
    <t>Karjaa-Turku</t>
  </si>
  <si>
    <t>Turku - Uusikaupunki - Hangonsaari</t>
  </si>
  <si>
    <t>Turku-Raisio</t>
  </si>
  <si>
    <t>Raisio-Uusikaupunki</t>
  </si>
  <si>
    <t>Turku - Toijala</t>
  </si>
  <si>
    <t>Turku-Toijala</t>
  </si>
  <si>
    <t>Hyvinkää - Karjaa</t>
  </si>
  <si>
    <t>Hyvinkää-Karjaa</t>
  </si>
  <si>
    <t>Karjaa - Hanko</t>
  </si>
  <si>
    <t>Karjaa-Hanko</t>
  </si>
  <si>
    <t>Raisio - Naantali</t>
  </si>
  <si>
    <t>Raisio-Naantali</t>
  </si>
  <si>
    <t>Riihimäki - Tampere</t>
  </si>
  <si>
    <t>Riihimäki-Toijala</t>
  </si>
  <si>
    <t>Toijala-Tampere</t>
  </si>
  <si>
    <t>Tampere - Seinäjoki</t>
  </si>
  <si>
    <t>Parkano-Seinäjoki</t>
  </si>
  <si>
    <t>Lielahti-Parkano</t>
  </si>
  <si>
    <t>Tampere-Lielahti</t>
  </si>
  <si>
    <t>Toijala - Valkeakoski</t>
  </si>
  <si>
    <t>Toijala-Valkeakoski</t>
  </si>
  <si>
    <t>Niinisalo - Parkano - Kihniö</t>
  </si>
  <si>
    <t>Parkano-Niinisalo</t>
  </si>
  <si>
    <t>Seinäjoki - Kokkola</t>
  </si>
  <si>
    <t>Seinäjoki-Kokkola</t>
  </si>
  <si>
    <t>Pännäinen - Pietarsaari - Alholma</t>
  </si>
  <si>
    <t>Pännäinen-Pietarsaari</t>
  </si>
  <si>
    <t>Lielahti - Kokemäki - Pori</t>
  </si>
  <si>
    <t>Lielahti-Kokemäki</t>
  </si>
  <si>
    <t>Kokemäki-Pori</t>
  </si>
  <si>
    <t>Pori - Mäntyluoto/Tahkoluoto</t>
  </si>
  <si>
    <t>Pori-Mäntyluoto</t>
  </si>
  <si>
    <t>Kokemäki - Rauma</t>
  </si>
  <si>
    <t>Kokemäki-Rauma</t>
  </si>
  <si>
    <t>Tampere - Orivesi - Jyväskylä</t>
  </si>
  <si>
    <t>Tampere-Orivesi</t>
  </si>
  <si>
    <t>Orivesi-Jämsänkoski</t>
  </si>
  <si>
    <t>Jämsänkoski-Jyväskylä</t>
  </si>
  <si>
    <t>Jyväskylä - Pieksämäki</t>
  </si>
  <si>
    <t>Jyväskylä-Pieksämäki</t>
  </si>
  <si>
    <t>Seinäjoki - Haapamäki</t>
  </si>
  <si>
    <t>Haapamäki-Seinäjoki</t>
  </si>
  <si>
    <t>Haapamäki - Orivesi</t>
  </si>
  <si>
    <t>Orivesi-Haapamäki</t>
  </si>
  <si>
    <t>Haapamäki - Jyväskylä</t>
  </si>
  <si>
    <t>Haapamäki-Jyväskylä</t>
  </si>
  <si>
    <t>Jyväskylä - Äänekoski</t>
  </si>
  <si>
    <t>Jyväskylä-Saarijärvi</t>
  </si>
  <si>
    <t>Saarijärvi-Haapajärvi</t>
  </si>
  <si>
    <t>Seinäjoki - Vaasa - Vaskiluoto</t>
  </si>
  <si>
    <t>Seinäjoki-Vaasa</t>
  </si>
  <si>
    <t>Seinäjoki - Kaskinen</t>
  </si>
  <si>
    <t>Seinäjoki-Kaskinen</t>
  </si>
  <si>
    <t>Vilppula - Mänttä</t>
  </si>
  <si>
    <t>Vilppula-Mänttä</t>
  </si>
  <si>
    <t>Lahti - Kouvola</t>
  </si>
  <si>
    <t>Lahti-Kouvola</t>
  </si>
  <si>
    <t>Kouvola - Juurikorpi - Kotka / Hamina</t>
  </si>
  <si>
    <t>Juurikorpi-Kotka</t>
  </si>
  <si>
    <t>Kouvola-Juurikorpi</t>
  </si>
  <si>
    <t>Juurikorpi-Hamina</t>
  </si>
  <si>
    <t>Lahti - Loviisa</t>
  </si>
  <si>
    <t>Lahti-Loviisan Sat.</t>
  </si>
  <si>
    <t>Lahti - Heinola</t>
  </si>
  <si>
    <t>Lahti-Heinola</t>
  </si>
  <si>
    <t>Kouvola - Pieksämäki</t>
  </si>
  <si>
    <t>Kouvola-Mikkeli</t>
  </si>
  <si>
    <t>Mikkeli-Pieksämäki</t>
  </si>
  <si>
    <t>Kouvola - Kuusankoski</t>
  </si>
  <si>
    <t>Kouvola-Kuusankoski</t>
  </si>
  <si>
    <t>Mynttilä - Ristiina</t>
  </si>
  <si>
    <t>Mynttilä-Ristiina</t>
  </si>
  <si>
    <t>Kouvola - Luumäki</t>
  </si>
  <si>
    <t>Kouvola-Luumäki</t>
  </si>
  <si>
    <t>Luumäki - Vainikkala</t>
  </si>
  <si>
    <t>Luumäki-Vainikkala</t>
  </si>
  <si>
    <t>Luumäki - Lappeenranta - Imatra T - Parikkala</t>
  </si>
  <si>
    <t>Luumäki-Lappeenranta</t>
  </si>
  <si>
    <t>Lappeenranta-Imatra T</t>
  </si>
  <si>
    <t>Imatra T-Parikkala</t>
  </si>
  <si>
    <t>Imatra T - Imatrankoski-raja</t>
  </si>
  <si>
    <t>Imatra T-Imatrankoski</t>
  </si>
  <si>
    <t>Imatrankoski-Imatrankoski R</t>
  </si>
  <si>
    <t>Parikkala - Joensuu</t>
  </si>
  <si>
    <t>Säkäniemi-Joensuu</t>
  </si>
  <si>
    <t>Parikkala-Säkäniemi</t>
  </si>
  <si>
    <t>Parikkala - Savonlinna</t>
  </si>
  <si>
    <t>Parikkala-Savonlinna</t>
  </si>
  <si>
    <t>Joensuu - Uimaharju</t>
  </si>
  <si>
    <t>Joensuu-Uimaharju</t>
  </si>
  <si>
    <t>Uimaharju - Porokylä</t>
  </si>
  <si>
    <t>Lieksa-Nurmes</t>
  </si>
  <si>
    <t>Uimaharju-Lieksa</t>
  </si>
  <si>
    <t>Säkäniemi - Niirala-raja</t>
  </si>
  <si>
    <t>Säkäniemi-Niirala</t>
  </si>
  <si>
    <t>Joensuu - Ilomantsi</t>
  </si>
  <si>
    <t>Joensuu-Ilomantsi</t>
  </si>
  <si>
    <t>Pieksämäki - Huutokoski - Varkaus - Joensuu</t>
  </si>
  <si>
    <t>Huutokoski-Varkaus</t>
  </si>
  <si>
    <t>Varkaus-Viinijärvi</t>
  </si>
  <si>
    <t>Viinijärvi-Joensuu</t>
  </si>
  <si>
    <t>Pieksämäki-Huutokoski</t>
  </si>
  <si>
    <t>Savonlinna - Huutokoski</t>
  </si>
  <si>
    <t>Huutokoski-Savonlinna</t>
  </si>
  <si>
    <t>Viinijärvi - Siilinjärvi</t>
  </si>
  <si>
    <t>Siilinjärvi-Viinijärvi</t>
  </si>
  <si>
    <t>Pieksämäki - Kuopio</t>
  </si>
  <si>
    <t>Pieksämäki-Kuopio</t>
  </si>
  <si>
    <t>Kuopio - Siilinjärvi - Iisalmi</t>
  </si>
  <si>
    <t>Kuopio-Siilinjärvi</t>
  </si>
  <si>
    <t>Siilinjärvi-Iisalmi</t>
  </si>
  <si>
    <t>Kokkola - Ylivieska - Oulu</t>
  </si>
  <si>
    <t>Kokkola-Ylivieska</t>
  </si>
  <si>
    <t>Ylivieska-Tuomioja</t>
  </si>
  <si>
    <t>Tuomioja-Oulu</t>
  </si>
  <si>
    <t>Tuomioja - Raahe - Rautaruukki - Lapaluoto</t>
  </si>
  <si>
    <t>Äänekoski - Haapajärvi</t>
  </si>
  <si>
    <t>Iisalmi - Haapajärvi - Ylivieska</t>
  </si>
  <si>
    <t>Haapajärvi-Ylivieska</t>
  </si>
  <si>
    <t>Iisalmi-Haapajärvi</t>
  </si>
  <si>
    <t>Iisalmi - Kontiomäki</t>
  </si>
  <si>
    <t>Iisalmi-Kontiomäki</t>
  </si>
  <si>
    <t>Kontiomäki - Pesiökylä - Ämmänsaari</t>
  </si>
  <si>
    <t>Kontiomäki-Pesiökylä</t>
  </si>
  <si>
    <t>Pesiökylä-Ämmänsaari</t>
  </si>
  <si>
    <t>Porokylä - Kontiomäki; Vuokatti - Lahnaslampi</t>
  </si>
  <si>
    <t>Nurmes-Vuokatti</t>
  </si>
  <si>
    <t>Vuokatti-Kontiomäki</t>
  </si>
  <si>
    <t>Vuokatti-Lahnaslampi</t>
  </si>
  <si>
    <t>Oulu - Kontiomäki</t>
  </si>
  <si>
    <t>Kontiomäki-Vaala</t>
  </si>
  <si>
    <t>Vaala-Oulu</t>
  </si>
  <si>
    <t>Kontiomäki - Vartius-raja</t>
  </si>
  <si>
    <t>Kontiomäki-Vartius</t>
  </si>
  <si>
    <t>Murtomäki - Otanmäki</t>
  </si>
  <si>
    <t>Murtomäki-Otanmäki</t>
  </si>
  <si>
    <t>Murtomäki - Talvivaara</t>
  </si>
  <si>
    <t>Murtomäki-Talvivaara</t>
  </si>
  <si>
    <t>Oulu - Kemi - Laurila - Tornio</t>
  </si>
  <si>
    <t>Oulu-Kemi</t>
  </si>
  <si>
    <t>Kemi-Laurila</t>
  </si>
  <si>
    <t>Laurila-Tornio</t>
  </si>
  <si>
    <t>Laurila - Rovaniemi</t>
  </si>
  <si>
    <t>Laurila-Rovaniemi</t>
  </si>
  <si>
    <t>Tornio - Kolari</t>
  </si>
  <si>
    <t>Tornio-Kolari</t>
  </si>
  <si>
    <t>Rovaniemi-Kemijärvi</t>
  </si>
  <si>
    <t>Tornio - Röyttä</t>
  </si>
  <si>
    <t>Tornio-Röyttä</t>
  </si>
  <si>
    <t>Pyhäsalmi-Pyhäkumpu</t>
  </si>
  <si>
    <t>Tuomioja-Rautaruukki</t>
  </si>
  <si>
    <t>Rovaniemi - Kemijärvi - Patokangas</t>
  </si>
  <si>
    <t>Yhteensä</t>
  </si>
  <si>
    <t>Tilirataosan numero</t>
  </si>
  <si>
    <t>Kuvitteellinen kustannus</t>
  </si>
  <si>
    <t>Kustannus</t>
  </si>
  <si>
    <t>Ratamaksulaskennan 
rataosa</t>
  </si>
  <si>
    <t>Rautateiden verkkoselostus 2022, liite 5A</t>
  </si>
  <si>
    <t>Rataosan 
linjapituus (km)</t>
  </si>
  <si>
    <t>Kustannusten kohdentamistaulukko tilirataosilta ratamaksulaskennan rataosille linjapituuksien suhteessa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</si>
</sst>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3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3" fontId="0" fillId="0" borderId="0" xfId="0" applyNumberFormat="1" applyFont="1" applyFill="1" applyBorder="1"/>
    <xf numFmtId="3" fontId="0" fillId="0" borderId="0" xfId="0" applyNumberFormat="1" applyFont="1"/>
    <xf numFmtId="3" fontId="0" fillId="0" borderId="0" xfId="0" applyNumberFormat="1" applyFont="1" applyFill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vertical="top" wrapText="1"/>
    </xf>
    <xf numFmtId="0" fontId="2" fillId="0" borderId="0" xfId="0" applyFont="1" applyBorder="1"/>
    <xf numFmtId="3" fontId="1" fillId="2" borderId="0" xfId="0" applyNumberFormat="1" applyFont="1" applyFill="1" applyAlignment="1">
      <alignment vertical="top"/>
    </xf>
  </cellXfs>
  <cellStyles count="1">
    <cellStyle name="Normaali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5"/>
  <sheetViews>
    <sheetView showGridLines="0" tabSelected="1" zoomScaleNormal="100" workbookViewId="0">
      <selection activeCell="D11" sqref="D11"/>
    </sheetView>
  </sheetViews>
  <sheetFormatPr defaultColWidth="9.109375" defaultRowHeight="14.4" x14ac:dyDescent="0.3"/>
  <cols>
    <col min="1" max="1" width="11.88671875" style="3" customWidth="1"/>
    <col min="2" max="2" width="39.33203125" style="3" customWidth="1"/>
    <col min="3" max="3" width="13.21875" style="9" customWidth="1"/>
    <col min="4" max="4" width="10.21875" style="1" customWidth="1"/>
    <col min="5" max="5" width="28.88671875" style="11" customWidth="1"/>
    <col min="6" max="6" width="14.6640625" style="11" customWidth="1"/>
    <col min="7" max="7" width="12.77734375" style="9" customWidth="1"/>
    <col min="8" max="16384" width="9.109375" style="3"/>
  </cols>
  <sheetData>
    <row r="1" spans="1:10" x14ac:dyDescent="0.3">
      <c r="A1" s="3" t="s">
        <v>185</v>
      </c>
      <c r="B1" s="2"/>
      <c r="C1" s="2"/>
      <c r="D1" s="2"/>
      <c r="E1" s="2"/>
      <c r="F1" s="2"/>
      <c r="G1" s="2"/>
    </row>
    <row r="2" spans="1:10" x14ac:dyDescent="0.3">
      <c r="A2" s="16" t="s">
        <v>187</v>
      </c>
      <c r="B2" s="2"/>
      <c r="C2" s="2"/>
      <c r="D2" s="2"/>
      <c r="E2" s="2"/>
      <c r="F2" s="2"/>
      <c r="G2" s="2"/>
    </row>
    <row r="3" spans="1:10" x14ac:dyDescent="0.3">
      <c r="A3" s="2"/>
      <c r="B3" s="2"/>
      <c r="C3" s="2"/>
      <c r="D3" s="2"/>
      <c r="E3" s="2"/>
      <c r="F3" s="2"/>
      <c r="G3" s="2"/>
    </row>
    <row r="4" spans="1:10" ht="27" customHeight="1" x14ac:dyDescent="0.3">
      <c r="A4" s="12" t="s">
        <v>181</v>
      </c>
      <c r="B4" s="15" t="s">
        <v>0</v>
      </c>
      <c r="C4" s="13" t="s">
        <v>182</v>
      </c>
      <c r="E4" s="14" t="s">
        <v>184</v>
      </c>
      <c r="F4" s="12" t="s">
        <v>186</v>
      </c>
      <c r="G4" s="17" t="s">
        <v>183</v>
      </c>
    </row>
    <row r="5" spans="1:10" x14ac:dyDescent="0.3">
      <c r="A5" s="2">
        <v>1101</v>
      </c>
      <c r="B5" s="2" t="s">
        <v>1</v>
      </c>
      <c r="C5" s="4">
        <v>1000</v>
      </c>
      <c r="E5" s="2" t="s">
        <v>2</v>
      </c>
      <c r="F5" s="4">
        <v>3</v>
      </c>
      <c r="G5" s="4">
        <f>C5</f>
        <v>1000</v>
      </c>
      <c r="H5" s="5"/>
      <c r="I5" s="5"/>
      <c r="J5" s="5"/>
    </row>
    <row r="6" spans="1:10" x14ac:dyDescent="0.3">
      <c r="A6" s="2">
        <v>1102</v>
      </c>
      <c r="B6" s="2" t="s">
        <v>3</v>
      </c>
      <c r="C6" s="4">
        <v>1000</v>
      </c>
      <c r="E6" s="2" t="s">
        <v>4</v>
      </c>
      <c r="F6" s="4">
        <v>14</v>
      </c>
      <c r="G6" s="4">
        <f>(C6/68)*$F6</f>
        <v>205.88235294117646</v>
      </c>
      <c r="H6" s="5"/>
      <c r="I6" s="5"/>
      <c r="J6" s="5"/>
    </row>
    <row r="7" spans="1:10" x14ac:dyDescent="0.3">
      <c r="A7" s="2">
        <v>1103</v>
      </c>
      <c r="B7" s="2" t="s">
        <v>8</v>
      </c>
      <c r="C7" s="4">
        <v>1000</v>
      </c>
      <c r="E7" s="2" t="s">
        <v>5</v>
      </c>
      <c r="F7" s="4">
        <v>12</v>
      </c>
      <c r="G7" s="4">
        <f>(C6/68)*$F7</f>
        <v>176.47058823529412</v>
      </c>
      <c r="H7" s="5"/>
      <c r="I7" s="5"/>
      <c r="J7" s="5"/>
    </row>
    <row r="8" spans="1:10" x14ac:dyDescent="0.3">
      <c r="A8" s="2">
        <v>1104</v>
      </c>
      <c r="B8" s="2" t="s">
        <v>10</v>
      </c>
      <c r="C8" s="4">
        <v>1000</v>
      </c>
      <c r="E8" s="2" t="s">
        <v>6</v>
      </c>
      <c r="F8" s="4">
        <v>30</v>
      </c>
      <c r="G8" s="4">
        <f>(C6/68)*$F8</f>
        <v>441.17647058823525</v>
      </c>
      <c r="H8" s="5"/>
      <c r="I8" s="5"/>
      <c r="J8" s="5"/>
    </row>
    <row r="9" spans="1:10" x14ac:dyDescent="0.3">
      <c r="A9" s="2">
        <v>1105</v>
      </c>
      <c r="B9" s="2" t="s">
        <v>15</v>
      </c>
      <c r="C9" s="4">
        <v>1000</v>
      </c>
      <c r="E9" s="2" t="s">
        <v>7</v>
      </c>
      <c r="F9" s="4">
        <v>12</v>
      </c>
      <c r="G9" s="4">
        <f>(C6/68)*$F9</f>
        <v>176.47058823529412</v>
      </c>
      <c r="H9" s="5"/>
      <c r="I9" s="5"/>
      <c r="J9" s="5"/>
    </row>
    <row r="10" spans="1:10" x14ac:dyDescent="0.3">
      <c r="A10" s="2">
        <v>1106</v>
      </c>
      <c r="B10" s="2" t="s">
        <v>17</v>
      </c>
      <c r="C10" s="4">
        <v>1000</v>
      </c>
      <c r="E10" s="2" t="s">
        <v>9</v>
      </c>
      <c r="F10" s="4">
        <v>59</v>
      </c>
      <c r="G10" s="4">
        <f>C7</f>
        <v>1000</v>
      </c>
      <c r="H10" s="5"/>
      <c r="I10" s="5"/>
      <c r="J10" s="5"/>
    </row>
    <row r="11" spans="1:10" x14ac:dyDescent="0.3">
      <c r="A11" s="2">
        <v>1107</v>
      </c>
      <c r="B11" s="2" t="s">
        <v>20</v>
      </c>
      <c r="C11" s="4">
        <v>1000</v>
      </c>
      <c r="E11" s="2" t="s">
        <v>11</v>
      </c>
      <c r="F11" s="4">
        <v>3</v>
      </c>
      <c r="G11" s="4">
        <f>(C8/34)*$F11</f>
        <v>88.235294117647058</v>
      </c>
      <c r="H11" s="5"/>
      <c r="I11" s="5"/>
      <c r="J11" s="5"/>
    </row>
    <row r="12" spans="1:10" x14ac:dyDescent="0.3">
      <c r="A12" s="2">
        <v>1108</v>
      </c>
      <c r="B12" s="2" t="s">
        <v>22</v>
      </c>
      <c r="C12" s="4">
        <v>1000</v>
      </c>
      <c r="E12" s="2" t="s">
        <v>12</v>
      </c>
      <c r="F12" s="4">
        <v>5</v>
      </c>
      <c r="G12" s="4">
        <f>(C8/34)*$F12</f>
        <v>147.05882352941177</v>
      </c>
      <c r="H12" s="5"/>
      <c r="I12" s="5"/>
      <c r="J12" s="5"/>
    </row>
    <row r="13" spans="1:10" x14ac:dyDescent="0.3">
      <c r="A13" s="2">
        <v>1113</v>
      </c>
      <c r="B13" s="2" t="s">
        <v>24</v>
      </c>
      <c r="C13" s="4">
        <v>1000</v>
      </c>
      <c r="E13" s="2" t="s">
        <v>13</v>
      </c>
      <c r="F13" s="4">
        <v>13</v>
      </c>
      <c r="G13" s="4">
        <f>(C8/34)*$F13</f>
        <v>382.35294117647055</v>
      </c>
      <c r="H13" s="5"/>
      <c r="I13" s="5"/>
      <c r="J13" s="5"/>
    </row>
    <row r="14" spans="1:10" x14ac:dyDescent="0.3">
      <c r="A14" s="2">
        <v>1201</v>
      </c>
      <c r="B14" s="2" t="s">
        <v>26</v>
      </c>
      <c r="C14" s="4">
        <v>1000</v>
      </c>
      <c r="E14" s="2" t="s">
        <v>14</v>
      </c>
      <c r="F14" s="4">
        <v>13</v>
      </c>
      <c r="G14" s="4">
        <f>(C8/34)*$F14</f>
        <v>382.35294117647055</v>
      </c>
      <c r="H14" s="5"/>
      <c r="I14" s="5"/>
      <c r="J14" s="5"/>
    </row>
    <row r="15" spans="1:10" x14ac:dyDescent="0.3">
      <c r="A15" s="2">
        <v>1202</v>
      </c>
      <c r="B15" s="2" t="s">
        <v>29</v>
      </c>
      <c r="C15" s="4">
        <v>1000</v>
      </c>
      <c r="E15" s="2" t="s">
        <v>16</v>
      </c>
      <c r="F15" s="4">
        <v>9</v>
      </c>
      <c r="G15" s="4">
        <f>C9</f>
        <v>1000</v>
      </c>
      <c r="H15" s="5"/>
      <c r="I15" s="5"/>
      <c r="J15" s="5"/>
    </row>
    <row r="16" spans="1:10" x14ac:dyDescent="0.3">
      <c r="A16" s="2">
        <v>1203</v>
      </c>
      <c r="B16" s="2" t="s">
        <v>32</v>
      </c>
      <c r="C16" s="4">
        <v>1000</v>
      </c>
      <c r="E16" s="2" t="s">
        <v>18</v>
      </c>
      <c r="F16" s="4">
        <v>17</v>
      </c>
      <c r="G16" s="4">
        <f>(C10/28)*$F16</f>
        <v>607.14285714285711</v>
      </c>
      <c r="H16" s="5"/>
      <c r="I16" s="5"/>
      <c r="J16" s="5"/>
    </row>
    <row r="17" spans="1:10" x14ac:dyDescent="0.3">
      <c r="A17" s="2">
        <v>1204</v>
      </c>
      <c r="B17" s="2" t="s">
        <v>34</v>
      </c>
      <c r="C17" s="4">
        <v>1000</v>
      </c>
      <c r="E17" s="2" t="s">
        <v>19</v>
      </c>
      <c r="F17" s="4">
        <v>11</v>
      </c>
      <c r="G17" s="4">
        <f>(C10/28)*$F17</f>
        <v>392.85714285714289</v>
      </c>
      <c r="H17" s="5"/>
      <c r="I17" s="5"/>
      <c r="J17" s="5"/>
    </row>
    <row r="18" spans="1:10" x14ac:dyDescent="0.3">
      <c r="A18" s="2">
        <v>1205</v>
      </c>
      <c r="B18" s="2" t="s">
        <v>36</v>
      </c>
      <c r="C18" s="4">
        <v>1000</v>
      </c>
      <c r="E18" s="2" t="s">
        <v>21</v>
      </c>
      <c r="F18" s="4">
        <v>76</v>
      </c>
      <c r="G18" s="4">
        <f>C11</f>
        <v>1000</v>
      </c>
      <c r="H18" s="5"/>
      <c r="I18" s="5"/>
      <c r="J18" s="5"/>
    </row>
    <row r="19" spans="1:10" x14ac:dyDescent="0.3">
      <c r="A19" s="2">
        <v>1206</v>
      </c>
      <c r="B19" s="2" t="s">
        <v>38</v>
      </c>
      <c r="C19" s="4">
        <v>1000</v>
      </c>
      <c r="E19" s="2" t="s">
        <v>23</v>
      </c>
      <c r="F19" s="4">
        <v>22</v>
      </c>
      <c r="G19" s="4">
        <f>C12</f>
        <v>1000</v>
      </c>
      <c r="H19" s="5"/>
      <c r="I19" s="5"/>
      <c r="J19" s="5"/>
    </row>
    <row r="20" spans="1:10" x14ac:dyDescent="0.3">
      <c r="A20" s="2">
        <v>1301</v>
      </c>
      <c r="B20" s="2" t="s">
        <v>40</v>
      </c>
      <c r="C20" s="4">
        <v>1000</v>
      </c>
      <c r="E20" s="2" t="s">
        <v>25</v>
      </c>
      <c r="F20" s="4">
        <v>18</v>
      </c>
      <c r="G20" s="4">
        <f>C13</f>
        <v>1000</v>
      </c>
      <c r="H20" s="5"/>
      <c r="I20" s="5"/>
      <c r="J20" s="5"/>
    </row>
    <row r="21" spans="1:10" x14ac:dyDescent="0.3">
      <c r="A21" s="2">
        <v>1302</v>
      </c>
      <c r="B21" s="2" t="s">
        <v>43</v>
      </c>
      <c r="C21" s="4">
        <v>1000</v>
      </c>
      <c r="E21" s="2" t="s">
        <v>27</v>
      </c>
      <c r="F21" s="4">
        <v>49</v>
      </c>
      <c r="G21" s="4">
        <f>(C14/156)*$F21</f>
        <v>314.10256410256414</v>
      </c>
      <c r="H21" s="5"/>
      <c r="I21" s="5"/>
      <c r="J21" s="5"/>
    </row>
    <row r="22" spans="1:10" x14ac:dyDescent="0.3">
      <c r="A22" s="2">
        <v>1303</v>
      </c>
      <c r="B22" s="2" t="s">
        <v>47</v>
      </c>
      <c r="C22" s="4">
        <v>1000</v>
      </c>
      <c r="E22" s="2" t="s">
        <v>28</v>
      </c>
      <c r="F22" s="4">
        <v>107</v>
      </c>
      <c r="G22" s="4">
        <f>(C14/156)*$F22</f>
        <v>685.89743589743591</v>
      </c>
      <c r="H22" s="5"/>
      <c r="I22" s="5"/>
      <c r="J22" s="5"/>
    </row>
    <row r="23" spans="1:10" x14ac:dyDescent="0.3">
      <c r="A23" s="2">
        <v>1304</v>
      </c>
      <c r="B23" s="2" t="s">
        <v>49</v>
      </c>
      <c r="C23" s="4">
        <v>1000</v>
      </c>
      <c r="E23" s="2" t="s">
        <v>30</v>
      </c>
      <c r="F23" s="4">
        <v>8</v>
      </c>
      <c r="G23" s="4">
        <f>(C15/66)*$F23</f>
        <v>121.21212121212122</v>
      </c>
      <c r="H23" s="5"/>
      <c r="I23" s="5"/>
      <c r="J23" s="5"/>
    </row>
    <row r="24" spans="1:10" x14ac:dyDescent="0.3">
      <c r="A24" s="6">
        <v>1309</v>
      </c>
      <c r="B24" s="2" t="s">
        <v>51</v>
      </c>
      <c r="C24" s="4">
        <v>1000</v>
      </c>
      <c r="E24" s="2" t="s">
        <v>31</v>
      </c>
      <c r="F24" s="4">
        <v>58</v>
      </c>
      <c r="G24" s="4">
        <f>(C15/66)*$F24</f>
        <v>878.78787878787887</v>
      </c>
      <c r="H24" s="5"/>
      <c r="I24" s="5"/>
      <c r="J24" s="5"/>
    </row>
    <row r="25" spans="1:10" x14ac:dyDescent="0.3">
      <c r="A25" s="2">
        <v>1902</v>
      </c>
      <c r="B25" s="2" t="s">
        <v>53</v>
      </c>
      <c r="C25" s="4">
        <v>1000</v>
      </c>
      <c r="E25" s="2" t="s">
        <v>33</v>
      </c>
      <c r="F25" s="4">
        <v>128</v>
      </c>
      <c r="G25" s="4">
        <f>C16</f>
        <v>1000</v>
      </c>
      <c r="H25" s="5"/>
      <c r="I25" s="5"/>
      <c r="J25" s="5"/>
    </row>
    <row r="26" spans="1:10" x14ac:dyDescent="0.3">
      <c r="A26" s="2">
        <v>1401</v>
      </c>
      <c r="B26" s="2" t="s">
        <v>55</v>
      </c>
      <c r="C26" s="4">
        <v>1000</v>
      </c>
      <c r="E26" s="2" t="s">
        <v>35</v>
      </c>
      <c r="F26" s="4">
        <v>99</v>
      </c>
      <c r="G26" s="4">
        <f>C17</f>
        <v>1000</v>
      </c>
      <c r="H26" s="5"/>
      <c r="I26" s="5"/>
      <c r="J26" s="5"/>
    </row>
    <row r="27" spans="1:10" x14ac:dyDescent="0.3">
      <c r="A27" s="2">
        <v>1402</v>
      </c>
      <c r="B27" s="2" t="s">
        <v>58</v>
      </c>
      <c r="C27" s="4">
        <v>1000</v>
      </c>
      <c r="E27" s="2" t="s">
        <v>37</v>
      </c>
      <c r="F27" s="4">
        <v>49</v>
      </c>
      <c r="G27" s="4">
        <f>C18</f>
        <v>1000</v>
      </c>
      <c r="H27" s="5"/>
      <c r="I27" s="5"/>
      <c r="J27" s="5"/>
    </row>
    <row r="28" spans="1:10" x14ac:dyDescent="0.3">
      <c r="A28" s="2">
        <v>1403</v>
      </c>
      <c r="B28" s="2" t="s">
        <v>60</v>
      </c>
      <c r="C28" s="4">
        <v>1000</v>
      </c>
      <c r="E28" s="2" t="s">
        <v>39</v>
      </c>
      <c r="F28" s="4">
        <v>6</v>
      </c>
      <c r="G28" s="4">
        <f>C19</f>
        <v>1000</v>
      </c>
      <c r="H28" s="5"/>
      <c r="I28" s="5"/>
      <c r="J28" s="5"/>
    </row>
    <row r="29" spans="1:10" x14ac:dyDescent="0.3">
      <c r="A29" s="2">
        <v>1405</v>
      </c>
      <c r="B29" s="2" t="s">
        <v>62</v>
      </c>
      <c r="C29" s="4">
        <v>1000</v>
      </c>
      <c r="E29" s="2" t="s">
        <v>41</v>
      </c>
      <c r="F29" s="4">
        <v>76</v>
      </c>
      <c r="G29" s="4">
        <f>(C20/116)*$F29</f>
        <v>655.17241379310349</v>
      </c>
      <c r="H29" s="5"/>
      <c r="I29" s="5"/>
      <c r="J29" s="5"/>
    </row>
    <row r="30" spans="1:10" x14ac:dyDescent="0.3">
      <c r="A30" s="2">
        <v>1406</v>
      </c>
      <c r="B30" s="2" t="s">
        <v>66</v>
      </c>
      <c r="C30" s="4">
        <v>1000</v>
      </c>
      <c r="E30" s="2" t="s">
        <v>42</v>
      </c>
      <c r="F30" s="4">
        <v>40</v>
      </c>
      <c r="G30" s="4">
        <f>(C20/116)*$F30</f>
        <v>344.82758620689657</v>
      </c>
      <c r="H30" s="5"/>
      <c r="I30" s="5"/>
      <c r="J30" s="5"/>
    </row>
    <row r="31" spans="1:10" x14ac:dyDescent="0.3">
      <c r="A31" s="2">
        <v>1501</v>
      </c>
      <c r="B31" s="2" t="s">
        <v>68</v>
      </c>
      <c r="C31" s="4">
        <v>1000</v>
      </c>
      <c r="E31" s="2" t="s">
        <v>44</v>
      </c>
      <c r="F31" s="4">
        <v>84</v>
      </c>
      <c r="G31" s="4">
        <f>(C21/159)*$F31</f>
        <v>528.30188679245282</v>
      </c>
      <c r="H31" s="5"/>
      <c r="I31" s="5"/>
      <c r="J31" s="5"/>
    </row>
    <row r="32" spans="1:10" x14ac:dyDescent="0.3">
      <c r="A32" s="2">
        <v>1502</v>
      </c>
      <c r="B32" s="2" t="s">
        <v>70</v>
      </c>
      <c r="C32" s="4">
        <v>1000</v>
      </c>
      <c r="E32" s="2" t="s">
        <v>45</v>
      </c>
      <c r="F32" s="4">
        <v>69</v>
      </c>
      <c r="G32" s="4">
        <f>(C21/159)*$F32</f>
        <v>433.96226415094344</v>
      </c>
      <c r="H32" s="5"/>
      <c r="I32" s="5"/>
      <c r="J32" s="5"/>
    </row>
    <row r="33" spans="1:10" x14ac:dyDescent="0.3">
      <c r="A33" s="2">
        <v>1503</v>
      </c>
      <c r="B33" s="2" t="s">
        <v>72</v>
      </c>
      <c r="C33" s="4">
        <v>1000</v>
      </c>
      <c r="E33" s="2" t="s">
        <v>46</v>
      </c>
      <c r="F33" s="4">
        <v>6</v>
      </c>
      <c r="G33" s="7">
        <f>(C21/159)*$F33</f>
        <v>37.735849056603776</v>
      </c>
      <c r="H33" s="5"/>
      <c r="I33" s="5"/>
      <c r="J33" s="5"/>
    </row>
    <row r="34" spans="1:10" x14ac:dyDescent="0.3">
      <c r="A34" s="2">
        <v>1504</v>
      </c>
      <c r="B34" s="2" t="s">
        <v>74</v>
      </c>
      <c r="C34" s="4">
        <v>1000</v>
      </c>
      <c r="E34" s="2" t="s">
        <v>48</v>
      </c>
      <c r="F34" s="4">
        <v>17</v>
      </c>
      <c r="G34" s="7">
        <f>C22</f>
        <v>1000</v>
      </c>
      <c r="H34" s="5"/>
      <c r="I34" s="5"/>
      <c r="J34" s="5"/>
    </row>
    <row r="35" spans="1:10" x14ac:dyDescent="0.3">
      <c r="A35" s="2">
        <v>1505</v>
      </c>
      <c r="B35" s="2" t="s">
        <v>77</v>
      </c>
      <c r="C35" s="4">
        <v>1000</v>
      </c>
      <c r="E35" s="2" t="s">
        <v>50</v>
      </c>
      <c r="F35" s="4">
        <v>42</v>
      </c>
      <c r="G35" s="7">
        <f>C23</f>
        <v>1000</v>
      </c>
      <c r="H35" s="5"/>
      <c r="I35" s="5"/>
      <c r="J35" s="5"/>
    </row>
    <row r="36" spans="1:10" x14ac:dyDescent="0.3">
      <c r="A36" s="2">
        <v>1506</v>
      </c>
      <c r="B36" s="2" t="s">
        <v>79</v>
      </c>
      <c r="C36" s="4">
        <v>1000</v>
      </c>
      <c r="E36" s="2" t="s">
        <v>52</v>
      </c>
      <c r="F36" s="4">
        <v>133</v>
      </c>
      <c r="G36" s="7">
        <f>C24</f>
        <v>1000</v>
      </c>
      <c r="H36" s="5"/>
      <c r="I36" s="5"/>
      <c r="J36" s="5"/>
    </row>
    <row r="37" spans="1:10" x14ac:dyDescent="0.3">
      <c r="A37" s="2">
        <v>1507</v>
      </c>
      <c r="B37" s="2" t="s">
        <v>81</v>
      </c>
      <c r="C37" s="4">
        <v>1000</v>
      </c>
      <c r="E37" s="2" t="s">
        <v>54</v>
      </c>
      <c r="F37" s="4">
        <v>11</v>
      </c>
      <c r="G37" s="7">
        <f>C25</f>
        <v>1000</v>
      </c>
      <c r="H37" s="5"/>
      <c r="I37" s="5"/>
      <c r="J37" s="5"/>
    </row>
    <row r="38" spans="1:10" x14ac:dyDescent="0.3">
      <c r="A38" s="2">
        <v>1601</v>
      </c>
      <c r="B38" s="2" t="s">
        <v>83</v>
      </c>
      <c r="C38" s="4">
        <v>1000</v>
      </c>
      <c r="E38" s="2" t="s">
        <v>56</v>
      </c>
      <c r="F38" s="4">
        <v>91</v>
      </c>
      <c r="G38" s="7">
        <f>(C26/129)*$F38</f>
        <v>705.42635658914719</v>
      </c>
      <c r="H38" s="5"/>
      <c r="I38" s="5"/>
      <c r="J38" s="5"/>
    </row>
    <row r="39" spans="1:10" x14ac:dyDescent="0.3">
      <c r="A39" s="2">
        <v>1602</v>
      </c>
      <c r="B39" s="2" t="s">
        <v>85</v>
      </c>
      <c r="C39" s="4">
        <v>1000</v>
      </c>
      <c r="E39" s="2" t="s">
        <v>57</v>
      </c>
      <c r="F39" s="4">
        <v>38</v>
      </c>
      <c r="G39" s="7">
        <f>(C26/129)*$F39</f>
        <v>294.5736434108527</v>
      </c>
      <c r="H39" s="5"/>
      <c r="I39" s="5"/>
      <c r="J39" s="5"/>
    </row>
    <row r="40" spans="1:10" x14ac:dyDescent="0.3">
      <c r="A40" s="2">
        <v>1603</v>
      </c>
      <c r="B40" s="2" t="s">
        <v>89</v>
      </c>
      <c r="C40" s="4">
        <v>1000</v>
      </c>
      <c r="E40" s="2" t="s">
        <v>59</v>
      </c>
      <c r="F40" s="4">
        <v>29</v>
      </c>
      <c r="G40" s="7">
        <f>C27</f>
        <v>1000</v>
      </c>
      <c r="H40" s="5"/>
      <c r="I40" s="5"/>
      <c r="J40" s="5"/>
    </row>
    <row r="41" spans="1:10" x14ac:dyDescent="0.3">
      <c r="A41" s="2">
        <v>1604</v>
      </c>
      <c r="B41" s="2" t="s">
        <v>91</v>
      </c>
      <c r="C41" s="4">
        <v>1000</v>
      </c>
      <c r="E41" s="2" t="s">
        <v>61</v>
      </c>
      <c r="F41" s="4">
        <v>47</v>
      </c>
      <c r="G41" s="7">
        <f>C28</f>
        <v>1000</v>
      </c>
      <c r="H41" s="5"/>
      <c r="I41" s="5"/>
      <c r="J41" s="5"/>
    </row>
    <row r="42" spans="1:10" x14ac:dyDescent="0.3">
      <c r="A42" s="2">
        <v>1605</v>
      </c>
      <c r="B42" s="2" t="s">
        <v>93</v>
      </c>
      <c r="C42" s="4">
        <v>1000</v>
      </c>
      <c r="E42" s="2" t="s">
        <v>63</v>
      </c>
      <c r="F42" s="4">
        <v>40</v>
      </c>
      <c r="G42" s="7">
        <f>(C29/153)*$F42</f>
        <v>261.43790849673201</v>
      </c>
      <c r="H42" s="5"/>
      <c r="I42" s="5"/>
      <c r="J42" s="5"/>
    </row>
    <row r="43" spans="1:10" x14ac:dyDescent="0.3">
      <c r="A43" s="2">
        <v>1606</v>
      </c>
      <c r="B43" s="2" t="s">
        <v>96</v>
      </c>
      <c r="C43" s="4">
        <v>1000</v>
      </c>
      <c r="E43" s="2" t="s">
        <v>64</v>
      </c>
      <c r="F43" s="4">
        <v>60</v>
      </c>
      <c r="G43" s="7">
        <f>(C29/153)*$F43</f>
        <v>392.15686274509801</v>
      </c>
      <c r="H43" s="5"/>
      <c r="I43" s="5"/>
      <c r="J43" s="5"/>
    </row>
    <row r="44" spans="1:10" x14ac:dyDescent="0.3">
      <c r="A44" s="2">
        <v>1607</v>
      </c>
      <c r="B44" s="2" t="s">
        <v>98</v>
      </c>
      <c r="C44" s="4">
        <v>1000</v>
      </c>
      <c r="E44" s="2" t="s">
        <v>65</v>
      </c>
      <c r="F44" s="4">
        <v>53</v>
      </c>
      <c r="G44" s="7">
        <f>(C29/153)*$F44</f>
        <v>346.40522875816993</v>
      </c>
      <c r="H44" s="5"/>
      <c r="I44" s="5"/>
      <c r="J44" s="5"/>
    </row>
    <row r="45" spans="1:10" x14ac:dyDescent="0.3">
      <c r="A45" s="2">
        <v>1701</v>
      </c>
      <c r="B45" s="2" t="s">
        <v>100</v>
      </c>
      <c r="C45" s="4">
        <v>1000</v>
      </c>
      <c r="E45" s="2" t="s">
        <v>67</v>
      </c>
      <c r="F45" s="4">
        <v>80</v>
      </c>
      <c r="G45" s="4">
        <f>C30</f>
        <v>1000</v>
      </c>
      <c r="H45" s="5"/>
      <c r="I45" s="5"/>
      <c r="J45" s="5"/>
    </row>
    <row r="46" spans="1:10" x14ac:dyDescent="0.3">
      <c r="A46" s="2">
        <v>1702</v>
      </c>
      <c r="B46" s="2" t="s">
        <v>102</v>
      </c>
      <c r="C46" s="4">
        <v>1000</v>
      </c>
      <c r="E46" s="2" t="s">
        <v>69</v>
      </c>
      <c r="F46" s="4">
        <v>118</v>
      </c>
      <c r="G46" s="4">
        <f>C31</f>
        <v>1000</v>
      </c>
      <c r="H46" s="5"/>
      <c r="I46" s="5"/>
      <c r="J46" s="5"/>
    </row>
    <row r="47" spans="1:10" x14ac:dyDescent="0.3">
      <c r="A47" s="2">
        <v>1703</v>
      </c>
      <c r="B47" s="2" t="s">
        <v>104</v>
      </c>
      <c r="C47" s="4">
        <v>1000</v>
      </c>
      <c r="E47" s="1" t="s">
        <v>71</v>
      </c>
      <c r="F47" s="4">
        <v>72</v>
      </c>
      <c r="G47" s="8">
        <f>C32</f>
        <v>1000</v>
      </c>
      <c r="H47" s="5"/>
      <c r="I47" s="5"/>
      <c r="J47" s="5"/>
    </row>
    <row r="48" spans="1:10" s="5" customFormat="1" x14ac:dyDescent="0.3">
      <c r="A48" s="2">
        <v>1704</v>
      </c>
      <c r="B48" s="2" t="s">
        <v>108</v>
      </c>
      <c r="C48" s="4">
        <v>1000</v>
      </c>
      <c r="D48" s="1"/>
      <c r="E48" s="1" t="s">
        <v>73</v>
      </c>
      <c r="F48" s="4">
        <v>78</v>
      </c>
      <c r="G48" s="8">
        <f>C33</f>
        <v>1000</v>
      </c>
    </row>
    <row r="49" spans="1:10" s="5" customFormat="1" x14ac:dyDescent="0.3">
      <c r="A49" s="2">
        <v>1705</v>
      </c>
      <c r="B49" s="2" t="s">
        <v>111</v>
      </c>
      <c r="C49" s="4">
        <v>1000</v>
      </c>
      <c r="D49" s="1"/>
      <c r="E49" s="1" t="s">
        <v>75</v>
      </c>
      <c r="F49" s="4">
        <v>75.61</v>
      </c>
      <c r="G49" s="8">
        <f>C34+C62/163.96*($F49-47.4)</f>
        <v>1172.0541595511099</v>
      </c>
    </row>
    <row r="50" spans="1:10" x14ac:dyDescent="0.3">
      <c r="A50" s="2">
        <v>1706</v>
      </c>
      <c r="B50" s="2" t="s">
        <v>114</v>
      </c>
      <c r="C50" s="4">
        <v>1000</v>
      </c>
      <c r="E50" s="1" t="s">
        <v>76</v>
      </c>
      <c r="F50" s="4">
        <v>135.75</v>
      </c>
      <c r="G50" s="8">
        <f>C62/163.96*$F50</f>
        <v>827.94584044888995</v>
      </c>
      <c r="H50" s="5"/>
      <c r="I50" s="5"/>
      <c r="J50" s="5"/>
    </row>
    <row r="51" spans="1:10" x14ac:dyDescent="0.3">
      <c r="A51" s="2">
        <v>1707</v>
      </c>
      <c r="B51" s="2" t="s">
        <v>116</v>
      </c>
      <c r="C51" s="4">
        <v>1000</v>
      </c>
      <c r="E51" s="1" t="s">
        <v>78</v>
      </c>
      <c r="F51" s="4">
        <v>74</v>
      </c>
      <c r="G51" s="8">
        <f>C35</f>
        <v>1000</v>
      </c>
      <c r="H51" s="5"/>
      <c r="I51" s="5"/>
      <c r="J51" s="5"/>
    </row>
    <row r="52" spans="1:10" x14ac:dyDescent="0.3">
      <c r="A52" s="2">
        <v>1708</v>
      </c>
      <c r="B52" s="2" t="s">
        <v>118</v>
      </c>
      <c r="C52" s="4">
        <v>1000</v>
      </c>
      <c r="E52" s="1" t="s">
        <v>80</v>
      </c>
      <c r="F52" s="4">
        <v>112</v>
      </c>
      <c r="G52" s="8">
        <f>C36</f>
        <v>1000</v>
      </c>
      <c r="H52" s="5"/>
      <c r="I52" s="5"/>
      <c r="J52" s="5"/>
    </row>
    <row r="53" spans="1:10" x14ac:dyDescent="0.3">
      <c r="A53" s="2">
        <v>1709</v>
      </c>
      <c r="B53" s="2" t="s">
        <v>121</v>
      </c>
      <c r="C53" s="4">
        <v>1000</v>
      </c>
      <c r="E53" s="1" t="s">
        <v>82</v>
      </c>
      <c r="F53" s="4">
        <v>9</v>
      </c>
      <c r="G53" s="8">
        <f>C37</f>
        <v>1000</v>
      </c>
      <c r="H53" s="5"/>
      <c r="I53" s="5"/>
      <c r="J53" s="5"/>
    </row>
    <row r="54" spans="1:10" x14ac:dyDescent="0.3">
      <c r="A54" s="2">
        <v>1710</v>
      </c>
      <c r="B54" s="2" t="s">
        <v>123</v>
      </c>
      <c r="C54" s="4">
        <v>1000</v>
      </c>
      <c r="E54" s="1" t="s">
        <v>84</v>
      </c>
      <c r="F54" s="4">
        <v>62</v>
      </c>
      <c r="G54" s="8">
        <f>C38</f>
        <v>1000</v>
      </c>
      <c r="H54" s="5"/>
      <c r="I54" s="5"/>
      <c r="J54" s="5"/>
    </row>
    <row r="55" spans="1:10" x14ac:dyDescent="0.3">
      <c r="A55" s="2">
        <v>1801</v>
      </c>
      <c r="B55" s="2" t="s">
        <v>125</v>
      </c>
      <c r="C55" s="4">
        <v>1000</v>
      </c>
      <c r="E55" s="2" t="s">
        <v>86</v>
      </c>
      <c r="F55" s="4">
        <v>18</v>
      </c>
      <c r="G55" s="8">
        <f>(C39/70)*$F55</f>
        <v>257.14285714285717</v>
      </c>
      <c r="H55" s="5"/>
      <c r="I55" s="5"/>
      <c r="J55" s="5"/>
    </row>
    <row r="56" spans="1:10" x14ac:dyDescent="0.3">
      <c r="A56" s="2">
        <v>1802</v>
      </c>
      <c r="B56" s="2" t="s">
        <v>130</v>
      </c>
      <c r="C56" s="4">
        <v>1000</v>
      </c>
      <c r="E56" s="2" t="s">
        <v>87</v>
      </c>
      <c r="F56" s="4">
        <v>33</v>
      </c>
      <c r="G56" s="8">
        <f>(C39/70)*$F56</f>
        <v>471.42857142857144</v>
      </c>
      <c r="H56" s="5"/>
      <c r="I56" s="5"/>
      <c r="J56" s="5"/>
    </row>
    <row r="57" spans="1:10" x14ac:dyDescent="0.3">
      <c r="A57" s="2">
        <v>1803</v>
      </c>
      <c r="B57" s="2" t="s">
        <v>132</v>
      </c>
      <c r="C57" s="4">
        <v>1000</v>
      </c>
      <c r="E57" s="2" t="s">
        <v>88</v>
      </c>
      <c r="F57" s="4">
        <v>19</v>
      </c>
      <c r="G57" s="8">
        <f>(C39/70)*$F57</f>
        <v>271.42857142857144</v>
      </c>
      <c r="H57" s="5"/>
      <c r="I57" s="5"/>
      <c r="J57" s="5"/>
    </row>
    <row r="58" spans="1:10" x14ac:dyDescent="0.3">
      <c r="A58" s="2">
        <v>1804</v>
      </c>
      <c r="B58" s="2" t="s">
        <v>134</v>
      </c>
      <c r="C58" s="4">
        <v>1000</v>
      </c>
      <c r="E58" s="2" t="s">
        <v>90</v>
      </c>
      <c r="F58" s="4">
        <v>78</v>
      </c>
      <c r="G58" s="4">
        <f>C40</f>
        <v>1000</v>
      </c>
      <c r="H58" s="5"/>
      <c r="I58" s="5"/>
      <c r="J58" s="5"/>
    </row>
    <row r="59" spans="1:10" x14ac:dyDescent="0.3">
      <c r="A59" s="2">
        <v>1805</v>
      </c>
      <c r="B59" s="2" t="s">
        <v>136</v>
      </c>
      <c r="C59" s="4">
        <v>1000</v>
      </c>
      <c r="E59" s="2" t="s">
        <v>92</v>
      </c>
      <c r="F59" s="4">
        <v>38</v>
      </c>
      <c r="G59" s="4">
        <f>C41</f>
        <v>1000</v>
      </c>
      <c r="H59" s="5"/>
      <c r="I59" s="5"/>
      <c r="J59" s="5"/>
    </row>
    <row r="60" spans="1:10" x14ac:dyDescent="0.3">
      <c r="A60" s="2">
        <v>1901</v>
      </c>
      <c r="B60" s="2" t="s">
        <v>139</v>
      </c>
      <c r="C60" s="4">
        <v>1000</v>
      </c>
      <c r="E60" s="2" t="s">
        <v>94</v>
      </c>
      <c r="F60" s="4">
        <v>113</v>
      </c>
      <c r="G60" s="4">
        <f>(C42/184)*$F60</f>
        <v>614.13043478260875</v>
      </c>
      <c r="H60" s="5"/>
      <c r="I60" s="5"/>
      <c r="J60" s="5"/>
    </row>
    <row r="61" spans="1:10" x14ac:dyDescent="0.3">
      <c r="A61" s="2">
        <v>1903</v>
      </c>
      <c r="B61" s="2" t="s">
        <v>143</v>
      </c>
      <c r="C61" s="4">
        <v>1000</v>
      </c>
      <c r="E61" s="2" t="s">
        <v>95</v>
      </c>
      <c r="F61" s="4">
        <v>71</v>
      </c>
      <c r="G61" s="4">
        <f>(C42/184)*$F61</f>
        <v>385.86956521739131</v>
      </c>
      <c r="H61" s="5"/>
      <c r="I61" s="5"/>
      <c r="J61" s="5"/>
    </row>
    <row r="62" spans="1:10" x14ac:dyDescent="0.3">
      <c r="A62" s="2">
        <v>2001</v>
      </c>
      <c r="B62" s="2" t="s">
        <v>144</v>
      </c>
      <c r="C62" s="4">
        <v>1000</v>
      </c>
      <c r="E62" s="2" t="s">
        <v>97</v>
      </c>
      <c r="F62" s="4">
        <v>10</v>
      </c>
      <c r="G62" s="4">
        <f>C43</f>
        <v>1000</v>
      </c>
      <c r="H62" s="5"/>
      <c r="I62" s="5"/>
      <c r="J62" s="5"/>
    </row>
    <row r="63" spans="1:10" x14ac:dyDescent="0.3">
      <c r="A63" s="2">
        <v>2002</v>
      </c>
      <c r="B63" s="2" t="s">
        <v>145</v>
      </c>
      <c r="C63" s="4">
        <v>1000</v>
      </c>
      <c r="E63" s="2" t="s">
        <v>99</v>
      </c>
      <c r="F63" s="4">
        <v>21</v>
      </c>
      <c r="G63" s="4">
        <f>C44</f>
        <v>1000</v>
      </c>
      <c r="H63" s="5"/>
      <c r="I63" s="5"/>
      <c r="J63" s="5"/>
    </row>
    <row r="64" spans="1:10" x14ac:dyDescent="0.3">
      <c r="A64" s="2">
        <v>2101</v>
      </c>
      <c r="B64" s="2" t="s">
        <v>148</v>
      </c>
      <c r="C64" s="4">
        <v>1000</v>
      </c>
      <c r="E64" s="2" t="s">
        <v>101</v>
      </c>
      <c r="F64" s="4">
        <v>58</v>
      </c>
      <c r="G64" s="4">
        <f>C45</f>
        <v>1000</v>
      </c>
      <c r="H64" s="5"/>
      <c r="I64" s="5"/>
      <c r="J64" s="5"/>
    </row>
    <row r="65" spans="1:10" x14ac:dyDescent="0.3">
      <c r="A65" s="2">
        <v>2102</v>
      </c>
      <c r="B65" s="2" t="s">
        <v>150</v>
      </c>
      <c r="C65" s="4">
        <v>1000</v>
      </c>
      <c r="E65" s="2" t="s">
        <v>103</v>
      </c>
      <c r="F65" s="4">
        <v>33</v>
      </c>
      <c r="G65" s="4">
        <f>C46</f>
        <v>1000</v>
      </c>
      <c r="H65" s="5"/>
      <c r="I65" s="5"/>
      <c r="J65" s="5"/>
    </row>
    <row r="66" spans="1:10" x14ac:dyDescent="0.3">
      <c r="A66" s="2">
        <v>2104</v>
      </c>
      <c r="B66" s="2" t="s">
        <v>153</v>
      </c>
      <c r="C66" s="4">
        <v>1000</v>
      </c>
      <c r="E66" s="2" t="s">
        <v>105</v>
      </c>
      <c r="F66" s="4">
        <v>28</v>
      </c>
      <c r="G66" s="4">
        <f>(C47/128)*$F66</f>
        <v>218.75</v>
      </c>
      <c r="H66" s="5"/>
      <c r="I66" s="5"/>
      <c r="J66" s="5"/>
    </row>
    <row r="67" spans="1:10" x14ac:dyDescent="0.3">
      <c r="A67" s="2">
        <v>2105</v>
      </c>
      <c r="B67" s="2" t="s">
        <v>157</v>
      </c>
      <c r="C67" s="4">
        <v>1000</v>
      </c>
      <c r="E67" s="2" t="s">
        <v>106</v>
      </c>
      <c r="F67" s="4">
        <v>39</v>
      </c>
      <c r="G67" s="4">
        <f>(C47/128)*$F67</f>
        <v>304.6875</v>
      </c>
      <c r="H67" s="5"/>
      <c r="I67" s="5"/>
      <c r="J67" s="5"/>
    </row>
    <row r="68" spans="1:10" x14ac:dyDescent="0.3">
      <c r="A68" s="2">
        <v>2106</v>
      </c>
      <c r="B68" s="2" t="s">
        <v>160</v>
      </c>
      <c r="C68" s="4">
        <v>1000</v>
      </c>
      <c r="E68" s="2" t="s">
        <v>107</v>
      </c>
      <c r="F68" s="4">
        <v>61</v>
      </c>
      <c r="G68" s="4">
        <f>(C47/128)*$F68</f>
        <v>476.5625</v>
      </c>
      <c r="H68" s="5"/>
      <c r="I68" s="5"/>
      <c r="J68" s="5"/>
    </row>
    <row r="69" spans="1:10" x14ac:dyDescent="0.3">
      <c r="A69" s="2">
        <v>2107</v>
      </c>
      <c r="B69" s="2" t="s">
        <v>162</v>
      </c>
      <c r="C69" s="4">
        <v>1000</v>
      </c>
      <c r="E69" s="2" t="s">
        <v>109</v>
      </c>
      <c r="F69" s="4">
        <v>5</v>
      </c>
      <c r="G69" s="4">
        <f>(C48/11)*$F69</f>
        <v>454.5454545454545</v>
      </c>
      <c r="H69" s="5"/>
      <c r="I69" s="5"/>
      <c r="J69" s="5"/>
    </row>
    <row r="70" spans="1:10" x14ac:dyDescent="0.3">
      <c r="A70" s="2">
        <v>2110</v>
      </c>
      <c r="B70" s="2" t="s">
        <v>164</v>
      </c>
      <c r="C70" s="4">
        <v>1000</v>
      </c>
      <c r="E70" s="2" t="s">
        <v>110</v>
      </c>
      <c r="F70" s="4">
        <v>6</v>
      </c>
      <c r="G70" s="4">
        <f>(C48/11)*$F70</f>
        <v>545.4545454545455</v>
      </c>
      <c r="H70" s="5"/>
      <c r="I70" s="5"/>
      <c r="J70" s="5"/>
    </row>
    <row r="71" spans="1:10" x14ac:dyDescent="0.3">
      <c r="A71" s="2">
        <v>2201</v>
      </c>
      <c r="B71" s="2" t="s">
        <v>166</v>
      </c>
      <c r="C71" s="4">
        <v>1000</v>
      </c>
      <c r="E71" s="2" t="s">
        <v>112</v>
      </c>
      <c r="F71" s="4">
        <v>37</v>
      </c>
      <c r="G71" s="4">
        <f>(C49/130)*$F71</f>
        <v>284.61538461538464</v>
      </c>
      <c r="H71" s="5"/>
      <c r="I71" s="5"/>
      <c r="J71" s="5"/>
    </row>
    <row r="72" spans="1:10" x14ac:dyDescent="0.3">
      <c r="A72" s="2">
        <v>2202</v>
      </c>
      <c r="B72" s="2" t="s">
        <v>170</v>
      </c>
      <c r="C72" s="4">
        <v>1000</v>
      </c>
      <c r="E72" s="2" t="s">
        <v>113</v>
      </c>
      <c r="F72" s="4">
        <v>93</v>
      </c>
      <c r="G72" s="4">
        <f>(C49/130)*$F72</f>
        <v>715.38461538461536</v>
      </c>
      <c r="H72" s="5"/>
      <c r="I72" s="5"/>
      <c r="J72" s="5"/>
    </row>
    <row r="73" spans="1:10" x14ac:dyDescent="0.3">
      <c r="A73" s="2">
        <v>2203</v>
      </c>
      <c r="B73" s="2" t="s">
        <v>172</v>
      </c>
      <c r="C73" s="4">
        <v>1000</v>
      </c>
      <c r="E73" s="2" t="s">
        <v>115</v>
      </c>
      <c r="F73" s="4">
        <v>59</v>
      </c>
      <c r="G73" s="4">
        <f>C50</f>
        <v>1000</v>
      </c>
      <c r="H73" s="5"/>
      <c r="I73" s="5"/>
      <c r="J73" s="5"/>
    </row>
    <row r="74" spans="1:10" x14ac:dyDescent="0.3">
      <c r="A74" s="2">
        <v>2204</v>
      </c>
      <c r="B74" s="2" t="s">
        <v>179</v>
      </c>
      <c r="C74" s="4">
        <v>1000</v>
      </c>
      <c r="E74" s="2" t="s">
        <v>117</v>
      </c>
      <c r="F74" s="4">
        <v>50</v>
      </c>
      <c r="G74" s="4">
        <f>C51</f>
        <v>1000</v>
      </c>
      <c r="H74" s="5"/>
      <c r="I74" s="5"/>
      <c r="J74" s="5"/>
    </row>
    <row r="75" spans="1:10" x14ac:dyDescent="0.3">
      <c r="A75" s="2">
        <v>2207</v>
      </c>
      <c r="B75" s="2" t="s">
        <v>175</v>
      </c>
      <c r="C75" s="4">
        <v>1000</v>
      </c>
      <c r="E75" s="2" t="s">
        <v>119</v>
      </c>
      <c r="F75" s="4">
        <v>56</v>
      </c>
      <c r="G75" s="4">
        <f>(C52/110)*$F75</f>
        <v>509.09090909090912</v>
      </c>
      <c r="H75" s="5"/>
      <c r="I75" s="5"/>
      <c r="J75" s="5"/>
    </row>
    <row r="76" spans="1:10" ht="17.25" customHeight="1" x14ac:dyDescent="0.3">
      <c r="A76" s="2"/>
      <c r="B76" s="5" t="s">
        <v>180</v>
      </c>
      <c r="C76" s="4">
        <f>SUM(C5:C75)</f>
        <v>71000</v>
      </c>
      <c r="E76" s="2" t="s">
        <v>120</v>
      </c>
      <c r="F76" s="4">
        <v>54</v>
      </c>
      <c r="G76" s="4">
        <f>(C52/110)*$F76</f>
        <v>490.90909090909093</v>
      </c>
      <c r="H76" s="5"/>
      <c r="I76" s="5"/>
      <c r="J76" s="5"/>
    </row>
    <row r="77" spans="1:10" x14ac:dyDescent="0.3">
      <c r="A77" s="2"/>
      <c r="B77" s="2"/>
      <c r="C77" s="4"/>
      <c r="E77" s="2" t="s">
        <v>122</v>
      </c>
      <c r="F77" s="4">
        <v>31</v>
      </c>
      <c r="G77" s="4">
        <f>C53</f>
        <v>1000</v>
      </c>
      <c r="H77" s="5"/>
      <c r="I77" s="5"/>
      <c r="J77" s="5"/>
    </row>
    <row r="78" spans="1:10" x14ac:dyDescent="0.3">
      <c r="A78" s="2"/>
      <c r="B78" s="2"/>
      <c r="C78" s="4"/>
      <c r="E78" s="2" t="s">
        <v>124</v>
      </c>
      <c r="F78" s="4">
        <v>71</v>
      </c>
      <c r="G78" s="4">
        <f>C54</f>
        <v>1000</v>
      </c>
      <c r="H78" s="5"/>
      <c r="I78" s="5"/>
      <c r="J78" s="5"/>
    </row>
    <row r="79" spans="1:10" x14ac:dyDescent="0.3">
      <c r="A79" s="2"/>
      <c r="B79" s="2"/>
      <c r="C79" s="4"/>
      <c r="E79" s="2" t="s">
        <v>126</v>
      </c>
      <c r="F79" s="4">
        <v>18</v>
      </c>
      <c r="G79" s="4">
        <f>(C55/183)*$F79</f>
        <v>98.360655737704917</v>
      </c>
      <c r="H79" s="5"/>
      <c r="I79" s="5"/>
      <c r="J79" s="5"/>
    </row>
    <row r="80" spans="1:10" x14ac:dyDescent="0.3">
      <c r="A80" s="2"/>
      <c r="B80" s="2"/>
      <c r="C80" s="4"/>
      <c r="E80" s="2" t="s">
        <v>127</v>
      </c>
      <c r="F80" s="4">
        <v>101</v>
      </c>
      <c r="G80" s="4">
        <f>(C55/183)*$F80</f>
        <v>551.91256830601094</v>
      </c>
      <c r="H80" s="5"/>
      <c r="I80" s="5"/>
      <c r="J80" s="5"/>
    </row>
    <row r="81" spans="1:10" x14ac:dyDescent="0.3">
      <c r="A81" s="2"/>
      <c r="B81" s="2"/>
      <c r="C81" s="4"/>
      <c r="E81" s="2" t="s">
        <v>128</v>
      </c>
      <c r="F81" s="4">
        <v>33</v>
      </c>
      <c r="G81" s="4">
        <f>(C55/183)*$F81</f>
        <v>180.32786885245901</v>
      </c>
      <c r="H81" s="5"/>
      <c r="I81" s="5"/>
      <c r="J81" s="5"/>
    </row>
    <row r="82" spans="1:10" x14ac:dyDescent="0.3">
      <c r="A82" s="2"/>
      <c r="B82" s="2"/>
      <c r="C82" s="4"/>
      <c r="E82" s="2" t="s">
        <v>129</v>
      </c>
      <c r="F82" s="4">
        <v>31</v>
      </c>
      <c r="G82" s="4">
        <f>(C55/183)*$F82</f>
        <v>169.39890710382514</v>
      </c>
      <c r="H82" s="5"/>
      <c r="I82" s="5"/>
      <c r="J82" s="5"/>
    </row>
    <row r="83" spans="1:10" s="5" customFormat="1" x14ac:dyDescent="0.3">
      <c r="A83" s="2"/>
      <c r="B83" s="2"/>
      <c r="C83" s="4"/>
      <c r="D83" s="1"/>
      <c r="E83" s="2" t="s">
        <v>131</v>
      </c>
      <c r="F83" s="4">
        <v>75</v>
      </c>
      <c r="G83" s="4">
        <f>C56</f>
        <v>1000</v>
      </c>
    </row>
    <row r="84" spans="1:10" s="5" customFormat="1" x14ac:dyDescent="0.3">
      <c r="A84" s="2"/>
      <c r="B84" s="2"/>
      <c r="C84" s="4"/>
      <c r="D84" s="1"/>
      <c r="E84" s="2" t="s">
        <v>133</v>
      </c>
      <c r="F84" s="4">
        <v>112</v>
      </c>
      <c r="G84" s="4">
        <f>C57</f>
        <v>1000</v>
      </c>
    </row>
    <row r="85" spans="1:10" x14ac:dyDescent="0.3">
      <c r="A85" s="2"/>
      <c r="B85" s="2"/>
      <c r="C85" s="4"/>
      <c r="E85" s="2" t="s">
        <v>135</v>
      </c>
      <c r="F85" s="4">
        <v>84</v>
      </c>
      <c r="G85" s="4">
        <f>C58</f>
        <v>1000</v>
      </c>
      <c r="H85" s="5"/>
      <c r="I85" s="5"/>
      <c r="J85" s="5"/>
    </row>
    <row r="86" spans="1:10" x14ac:dyDescent="0.3">
      <c r="A86" s="2"/>
      <c r="B86" s="2"/>
      <c r="C86" s="4"/>
      <c r="E86" s="2" t="s">
        <v>137</v>
      </c>
      <c r="F86" s="4">
        <v>25</v>
      </c>
      <c r="G86" s="4">
        <f>(C59/85)*$F86</f>
        <v>294.11764705882354</v>
      </c>
      <c r="H86" s="5"/>
      <c r="I86" s="5"/>
      <c r="J86" s="5"/>
    </row>
    <row r="87" spans="1:10" x14ac:dyDescent="0.3">
      <c r="A87" s="2"/>
      <c r="B87" s="2"/>
      <c r="C87" s="4"/>
      <c r="E87" s="2" t="s">
        <v>138</v>
      </c>
      <c r="F87" s="4">
        <v>60</v>
      </c>
      <c r="G87" s="4">
        <f>(C59/85)*$F87</f>
        <v>705.88235294117658</v>
      </c>
      <c r="H87" s="5"/>
      <c r="I87" s="5"/>
      <c r="J87" s="5"/>
    </row>
    <row r="88" spans="1:10" x14ac:dyDescent="0.3">
      <c r="A88" s="2"/>
      <c r="B88" s="2"/>
      <c r="C88" s="4"/>
      <c r="E88" s="2" t="s">
        <v>140</v>
      </c>
      <c r="F88" s="4">
        <v>79</v>
      </c>
      <c r="G88" s="4">
        <f>(C60/201)*$F88</f>
        <v>393.03482587064673</v>
      </c>
      <c r="H88" s="5"/>
      <c r="I88" s="5"/>
      <c r="J88" s="5"/>
    </row>
    <row r="89" spans="1:10" x14ac:dyDescent="0.3">
      <c r="A89" s="2"/>
      <c r="B89" s="2"/>
      <c r="C89" s="4"/>
      <c r="E89" s="2" t="s">
        <v>141</v>
      </c>
      <c r="F89" s="4">
        <v>68</v>
      </c>
      <c r="G89" s="4">
        <f>(C60/201)*$F89</f>
        <v>338.30845771144277</v>
      </c>
      <c r="H89" s="5"/>
      <c r="I89" s="5"/>
      <c r="J89" s="5"/>
    </row>
    <row r="90" spans="1:10" x14ac:dyDescent="0.3">
      <c r="E90" s="2" t="s">
        <v>142</v>
      </c>
      <c r="F90" s="4">
        <v>54</v>
      </c>
      <c r="G90" s="4">
        <f>(C60/201)*$F90</f>
        <v>268.65671641791045</v>
      </c>
      <c r="H90" s="5"/>
      <c r="I90" s="5"/>
      <c r="J90" s="5"/>
    </row>
    <row r="91" spans="1:10" x14ac:dyDescent="0.3">
      <c r="E91" s="2" t="s">
        <v>178</v>
      </c>
      <c r="F91" s="4">
        <v>34</v>
      </c>
      <c r="G91" s="4">
        <f>C61</f>
        <v>1000</v>
      </c>
      <c r="H91" s="5"/>
      <c r="I91" s="5"/>
      <c r="J91" s="5"/>
    </row>
    <row r="92" spans="1:10" x14ac:dyDescent="0.3">
      <c r="E92" s="2" t="s">
        <v>146</v>
      </c>
      <c r="F92" s="4">
        <v>55</v>
      </c>
      <c r="G92" s="4">
        <f>(C63/159)*$F92</f>
        <v>345.91194968553464</v>
      </c>
      <c r="H92" s="5"/>
      <c r="I92" s="5"/>
      <c r="J92" s="5"/>
    </row>
    <row r="93" spans="1:10" x14ac:dyDescent="0.3">
      <c r="E93" s="2" t="s">
        <v>147</v>
      </c>
      <c r="F93" s="4">
        <v>99</v>
      </c>
      <c r="G93" s="4">
        <f>(C63/159)*$F93</f>
        <v>622.64150943396226</v>
      </c>
      <c r="H93" s="5"/>
      <c r="I93" s="5"/>
      <c r="J93" s="5"/>
    </row>
    <row r="94" spans="1:10" x14ac:dyDescent="0.3">
      <c r="E94" s="2" t="s">
        <v>177</v>
      </c>
      <c r="F94" s="4">
        <v>5</v>
      </c>
      <c r="G94" s="4">
        <f>(C63/159)*$F94</f>
        <v>31.446540880503147</v>
      </c>
      <c r="H94" s="5"/>
      <c r="I94" s="5"/>
      <c r="J94" s="5"/>
    </row>
    <row r="95" spans="1:10" s="5" customFormat="1" x14ac:dyDescent="0.3">
      <c r="A95" s="3"/>
      <c r="B95" s="3"/>
      <c r="C95" s="9"/>
      <c r="D95" s="1"/>
      <c r="E95" s="2" t="s">
        <v>149</v>
      </c>
      <c r="F95" s="4">
        <v>109</v>
      </c>
      <c r="G95" s="4">
        <f>C64</f>
        <v>1000</v>
      </c>
    </row>
    <row r="96" spans="1:10" s="5" customFormat="1" x14ac:dyDescent="0.3">
      <c r="A96" s="3"/>
      <c r="B96" s="3"/>
      <c r="C96" s="9"/>
      <c r="D96" s="1"/>
      <c r="E96" s="2" t="s">
        <v>151</v>
      </c>
      <c r="F96" s="4">
        <v>74</v>
      </c>
      <c r="G96" s="4">
        <f>(C65/92)*$F96</f>
        <v>804.3478260869565</v>
      </c>
    </row>
    <row r="97" spans="1:10" x14ac:dyDescent="0.3">
      <c r="E97" s="2" t="s">
        <v>152</v>
      </c>
      <c r="F97" s="4">
        <v>18</v>
      </c>
      <c r="G97" s="4">
        <f>(C65/92)*$F97</f>
        <v>195.6521739130435</v>
      </c>
      <c r="H97" s="5"/>
      <c r="I97" s="5"/>
      <c r="J97" s="5"/>
    </row>
    <row r="98" spans="1:10" s="5" customFormat="1" x14ac:dyDescent="0.3">
      <c r="A98" s="3"/>
      <c r="B98" s="3"/>
      <c r="C98" s="9"/>
      <c r="D98" s="1"/>
      <c r="E98" s="2" t="s">
        <v>154</v>
      </c>
      <c r="F98" s="4">
        <v>85</v>
      </c>
      <c r="G98" s="4">
        <f>(C66/121)*$F98</f>
        <v>702.47933884297515</v>
      </c>
    </row>
    <row r="99" spans="1:10" s="5" customFormat="1" x14ac:dyDescent="0.3">
      <c r="A99" s="3"/>
      <c r="B99" s="3"/>
      <c r="C99" s="9"/>
      <c r="D99" s="1"/>
      <c r="E99" s="2" t="s">
        <v>155</v>
      </c>
      <c r="F99" s="4">
        <v>24</v>
      </c>
      <c r="G99" s="4">
        <f>(C66/121)*$F99</f>
        <v>198.34710743801651</v>
      </c>
    </row>
    <row r="100" spans="1:10" x14ac:dyDescent="0.3">
      <c r="E100" s="2" t="s">
        <v>156</v>
      </c>
      <c r="F100" s="4">
        <v>12</v>
      </c>
      <c r="G100" s="4">
        <f>(C66/121)*$F100</f>
        <v>99.173553719008254</v>
      </c>
      <c r="H100" s="5"/>
      <c r="I100" s="5"/>
      <c r="J100" s="5"/>
    </row>
    <row r="101" spans="1:10" x14ac:dyDescent="0.3">
      <c r="E101" s="2" t="s">
        <v>158</v>
      </c>
      <c r="F101" s="4">
        <v>74</v>
      </c>
      <c r="G101" s="4">
        <f>(C67/166)*$F101</f>
        <v>445.7831325301205</v>
      </c>
      <c r="H101" s="5"/>
      <c r="I101" s="5"/>
      <c r="J101" s="5"/>
    </row>
    <row r="102" spans="1:10" x14ac:dyDescent="0.3">
      <c r="E102" s="2" t="s">
        <v>159</v>
      </c>
      <c r="F102" s="4">
        <v>92</v>
      </c>
      <c r="G102" s="4">
        <f>(C67/166)*$F102</f>
        <v>554.2168674698795</v>
      </c>
      <c r="H102" s="5"/>
      <c r="I102" s="5"/>
      <c r="J102" s="5"/>
    </row>
    <row r="103" spans="1:10" x14ac:dyDescent="0.3">
      <c r="E103" s="2" t="s">
        <v>161</v>
      </c>
      <c r="F103" s="4">
        <v>95</v>
      </c>
      <c r="G103" s="4">
        <f>C68</f>
        <v>1000</v>
      </c>
      <c r="H103" s="5"/>
      <c r="I103" s="5"/>
      <c r="J103" s="5"/>
    </row>
    <row r="104" spans="1:10" x14ac:dyDescent="0.3">
      <c r="E104" s="2" t="s">
        <v>163</v>
      </c>
      <c r="F104" s="4">
        <v>26</v>
      </c>
      <c r="G104" s="4">
        <f>C69</f>
        <v>1000</v>
      </c>
      <c r="H104" s="5"/>
      <c r="I104" s="5"/>
      <c r="J104" s="5"/>
    </row>
    <row r="105" spans="1:10" x14ac:dyDescent="0.3">
      <c r="E105" s="2" t="s">
        <v>165</v>
      </c>
      <c r="F105" s="4">
        <v>25</v>
      </c>
      <c r="G105" s="4">
        <f>C70</f>
        <v>1000</v>
      </c>
      <c r="H105" s="5"/>
      <c r="I105" s="5"/>
      <c r="J105" s="5"/>
    </row>
    <row r="106" spans="1:10" x14ac:dyDescent="0.3">
      <c r="E106" s="2" t="s">
        <v>167</v>
      </c>
      <c r="F106" s="4">
        <v>106</v>
      </c>
      <c r="G106" s="4">
        <f>(C71/132)*$F106</f>
        <v>803.03030303030312</v>
      </c>
      <c r="H106" s="5"/>
      <c r="I106" s="5"/>
      <c r="J106" s="5"/>
    </row>
    <row r="107" spans="1:10" x14ac:dyDescent="0.3">
      <c r="E107" s="2" t="s">
        <v>168</v>
      </c>
      <c r="F107" s="4">
        <v>8</v>
      </c>
      <c r="G107" s="4">
        <f>(C71/132)*$F107</f>
        <v>60.606060606060609</v>
      </c>
      <c r="H107" s="5"/>
      <c r="I107" s="5"/>
      <c r="J107" s="5"/>
    </row>
    <row r="108" spans="1:10" x14ac:dyDescent="0.3">
      <c r="E108" s="2" t="s">
        <v>169</v>
      </c>
      <c r="F108" s="4">
        <v>18</v>
      </c>
      <c r="G108" s="4">
        <f>(C71/132)*$F108</f>
        <v>136.36363636363637</v>
      </c>
      <c r="H108" s="5"/>
      <c r="I108" s="5"/>
      <c r="J108" s="5"/>
    </row>
    <row r="109" spans="1:10" x14ac:dyDescent="0.3">
      <c r="E109" s="2" t="s">
        <v>171</v>
      </c>
      <c r="F109" s="4">
        <v>106</v>
      </c>
      <c r="G109" s="4">
        <f>C72</f>
        <v>1000</v>
      </c>
      <c r="H109" s="5"/>
      <c r="I109" s="5"/>
      <c r="J109" s="5"/>
    </row>
    <row r="110" spans="1:10" x14ac:dyDescent="0.3">
      <c r="E110" s="2" t="s">
        <v>173</v>
      </c>
      <c r="F110" s="4">
        <v>183</v>
      </c>
      <c r="G110" s="4">
        <f>C73</f>
        <v>1000</v>
      </c>
      <c r="H110" s="5"/>
      <c r="I110" s="5"/>
      <c r="J110" s="5"/>
    </row>
    <row r="111" spans="1:10" x14ac:dyDescent="0.3">
      <c r="E111" s="2" t="s">
        <v>174</v>
      </c>
      <c r="F111" s="4">
        <v>85</v>
      </c>
      <c r="G111" s="4">
        <f>C74</f>
        <v>1000</v>
      </c>
      <c r="H111" s="5"/>
      <c r="I111" s="5"/>
      <c r="J111" s="5"/>
    </row>
    <row r="112" spans="1:10" x14ac:dyDescent="0.3">
      <c r="E112" s="2" t="s">
        <v>176</v>
      </c>
      <c r="F112" s="4">
        <v>11</v>
      </c>
      <c r="G112" s="4">
        <f>C75</f>
        <v>1000</v>
      </c>
      <c r="H112" s="5"/>
      <c r="I112" s="5"/>
      <c r="J112" s="5"/>
    </row>
    <row r="113" spans="5:10" x14ac:dyDescent="0.3">
      <c r="E113" s="10" t="s">
        <v>180</v>
      </c>
      <c r="F113" s="10"/>
      <c r="G113" s="7">
        <f>SUM(G5:G112)</f>
        <v>71000</v>
      </c>
      <c r="H113" s="5"/>
      <c r="I113" s="5"/>
      <c r="J113" s="5"/>
    </row>
    <row r="114" spans="5:10" x14ac:dyDescent="0.3">
      <c r="E114" s="10"/>
      <c r="F114" s="10"/>
      <c r="G114" s="7"/>
      <c r="H114" s="5"/>
      <c r="I114" s="5"/>
      <c r="J114" s="5"/>
    </row>
    <row r="115" spans="5:10" x14ac:dyDescent="0.3">
      <c r="E115" s="10"/>
      <c r="F115" s="10"/>
      <c r="G115" s="7"/>
      <c r="H115" s="5"/>
      <c r="I115" s="5"/>
      <c r="J115" s="5"/>
    </row>
    <row r="116" spans="5:10" x14ac:dyDescent="0.3">
      <c r="E116" s="10"/>
      <c r="F116" s="10"/>
      <c r="G116" s="7"/>
      <c r="H116" s="5"/>
      <c r="I116" s="5"/>
      <c r="J116" s="5"/>
    </row>
    <row r="117" spans="5:10" x14ac:dyDescent="0.3">
      <c r="E117" s="10"/>
      <c r="F117" s="10"/>
      <c r="G117" s="7"/>
      <c r="H117" s="5"/>
      <c r="I117" s="5"/>
      <c r="J117" s="5"/>
    </row>
    <row r="118" spans="5:10" x14ac:dyDescent="0.3">
      <c r="E118" s="10"/>
      <c r="F118" s="10"/>
      <c r="G118" s="7"/>
      <c r="H118" s="5"/>
      <c r="I118" s="5"/>
      <c r="J118" s="5"/>
    </row>
    <row r="119" spans="5:10" x14ac:dyDescent="0.3">
      <c r="E119" s="10"/>
      <c r="F119" s="10"/>
      <c r="G119" s="7"/>
      <c r="H119" s="5"/>
      <c r="I119" s="5"/>
      <c r="J119" s="5"/>
    </row>
    <row r="120" spans="5:10" x14ac:dyDescent="0.3">
      <c r="E120" s="10"/>
      <c r="F120" s="10"/>
      <c r="G120" s="7"/>
      <c r="H120" s="5"/>
      <c r="I120" s="5"/>
      <c r="J120" s="5"/>
    </row>
    <row r="121" spans="5:10" x14ac:dyDescent="0.3">
      <c r="E121" s="10"/>
      <c r="F121" s="10"/>
      <c r="G121" s="7"/>
      <c r="H121" s="5"/>
      <c r="I121" s="5"/>
      <c r="J121" s="5"/>
    </row>
    <row r="122" spans="5:10" x14ac:dyDescent="0.3">
      <c r="E122" s="10"/>
      <c r="F122" s="10"/>
      <c r="G122" s="7"/>
      <c r="H122" s="5"/>
      <c r="I122" s="5"/>
      <c r="J122" s="5"/>
    </row>
    <row r="123" spans="5:10" x14ac:dyDescent="0.3">
      <c r="E123" s="10"/>
      <c r="F123" s="10"/>
      <c r="G123" s="7"/>
      <c r="H123" s="5"/>
      <c r="I123" s="5"/>
      <c r="J123" s="5"/>
    </row>
    <row r="124" spans="5:10" x14ac:dyDescent="0.3">
      <c r="E124" s="10"/>
      <c r="F124" s="10"/>
      <c r="G124" s="7"/>
      <c r="H124" s="5"/>
      <c r="I124" s="5"/>
      <c r="J124" s="5"/>
    </row>
    <row r="125" spans="5:10" x14ac:dyDescent="0.3">
      <c r="E125" s="10"/>
      <c r="F125" s="10"/>
      <c r="G125" s="7"/>
      <c r="H125" s="5"/>
      <c r="I125" s="5"/>
      <c r="J125" s="5"/>
    </row>
    <row r="126" spans="5:10" x14ac:dyDescent="0.3">
      <c r="E126" s="10"/>
      <c r="F126" s="10"/>
      <c r="G126" s="7"/>
      <c r="H126" s="5"/>
      <c r="I126" s="5"/>
      <c r="J126" s="5"/>
    </row>
    <row r="127" spans="5:10" x14ac:dyDescent="0.3">
      <c r="E127" s="10"/>
      <c r="F127" s="10"/>
      <c r="G127" s="7"/>
      <c r="H127" s="5"/>
      <c r="I127" s="5"/>
      <c r="J127" s="5"/>
    </row>
    <row r="128" spans="5:10" x14ac:dyDescent="0.3">
      <c r="E128" s="10"/>
      <c r="F128" s="10"/>
      <c r="G128" s="7"/>
      <c r="H128" s="5"/>
      <c r="I128" s="5"/>
      <c r="J128" s="5"/>
    </row>
    <row r="129" spans="5:10" x14ac:dyDescent="0.3">
      <c r="E129" s="10"/>
      <c r="F129" s="10"/>
      <c r="G129" s="7"/>
      <c r="H129" s="5"/>
      <c r="I129" s="5"/>
      <c r="J129" s="5"/>
    </row>
    <row r="130" spans="5:10" x14ac:dyDescent="0.3">
      <c r="H130" s="5"/>
      <c r="I130" s="5"/>
      <c r="J130" s="5"/>
    </row>
    <row r="131" spans="5:10" x14ac:dyDescent="0.3">
      <c r="H131" s="5"/>
      <c r="I131" s="5"/>
      <c r="J131" s="5"/>
    </row>
    <row r="132" spans="5:10" x14ac:dyDescent="0.3">
      <c r="H132" s="5"/>
      <c r="I132" s="5"/>
      <c r="J132" s="5"/>
    </row>
    <row r="133" spans="5:10" x14ac:dyDescent="0.3">
      <c r="H133" s="5"/>
      <c r="I133" s="5"/>
      <c r="J133" s="5"/>
    </row>
    <row r="134" spans="5:10" x14ac:dyDescent="0.3">
      <c r="H134" s="5"/>
      <c r="I134" s="5"/>
      <c r="J134" s="5"/>
    </row>
    <row r="135" spans="5:10" x14ac:dyDescent="0.3">
      <c r="H135" s="5"/>
      <c r="I135" s="5"/>
      <c r="J13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Tefke Joni</dc:creator>
  <cp:lastModifiedBy>Lahelma Harri</cp:lastModifiedBy>
  <dcterms:created xsi:type="dcterms:W3CDTF">2020-05-08T08:07:41Z</dcterms:created>
  <dcterms:modified xsi:type="dcterms:W3CDTF">2021-01-26T12:22:06Z</dcterms:modified>
</cp:coreProperties>
</file>